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ustomer Files\"/>
    </mc:Choice>
  </mc:AlternateContent>
  <xr:revisionPtr revIDLastSave="0" documentId="13_ncr:1_{B61EB8A6-4668-4A8C-A731-B960C60D5C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x Counts from SF" sheetId="4" r:id="rId1"/>
    <sheet name="SF From Counts" sheetId="1" r:id="rId2"/>
    <sheet name="Sheet2" sheetId="2" state="hidden" r:id="rId3"/>
    <sheet name="Sheet3" sheetId="3" state="hidden" r:id="rId4"/>
  </sheets>
  <definedNames>
    <definedName name="_xlnm.Print_Area" localSheetId="0">'Box Counts from SF'!$A$1:$W$30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4" l="1"/>
  <c r="S9" i="4" s="1"/>
  <c r="W11" i="4" l="1"/>
  <c r="V10" i="4"/>
  <c r="U13" i="4"/>
  <c r="U10" i="4"/>
  <c r="V13" i="4"/>
  <c r="W9" i="4"/>
  <c r="W13" i="4"/>
  <c r="V8" i="4"/>
  <c r="V12" i="4"/>
  <c r="U7" i="4"/>
  <c r="U11" i="4"/>
  <c r="W12" i="4"/>
  <c r="S8" i="4"/>
  <c r="S23" i="4"/>
  <c r="S24" i="4" s="1"/>
  <c r="K18" i="4"/>
  <c r="K20" i="4" s="1"/>
  <c r="M22" i="4" s="1"/>
  <c r="K7" i="4"/>
  <c r="K9" i="4" s="1"/>
  <c r="S25" i="4" l="1"/>
  <c r="W27" i="4" s="1"/>
  <c r="W22" i="4"/>
  <c r="V22" i="4"/>
  <c r="W6" i="4"/>
  <c r="W14" i="4" s="1"/>
  <c r="E18" i="4" s="1"/>
  <c r="U6" i="4"/>
  <c r="U14" i="4" s="1"/>
  <c r="C18" i="4" s="1"/>
  <c r="V6" i="4"/>
  <c r="V14" i="4" s="1"/>
  <c r="D18" i="4" s="1"/>
  <c r="U22" i="4"/>
  <c r="O24" i="4"/>
  <c r="O22" i="4"/>
  <c r="N23" i="4"/>
  <c r="M18" i="4"/>
  <c r="O23" i="4"/>
  <c r="O20" i="4"/>
  <c r="N19" i="4"/>
  <c r="N24" i="4"/>
  <c r="N21" i="4"/>
  <c r="M21" i="4"/>
  <c r="M24" i="4"/>
  <c r="K19" i="4"/>
  <c r="M7" i="4"/>
  <c r="M13" i="4"/>
  <c r="N12" i="4"/>
  <c r="N8" i="4"/>
  <c r="N10" i="4"/>
  <c r="M11" i="4"/>
  <c r="O13" i="4"/>
  <c r="O9" i="4"/>
  <c r="M10" i="4"/>
  <c r="O11" i="4"/>
  <c r="N13" i="4"/>
  <c r="O12" i="4"/>
  <c r="K8" i="4"/>
  <c r="F11" i="1"/>
  <c r="G7" i="1"/>
  <c r="U27" i="4" l="1"/>
  <c r="V29" i="4"/>
  <c r="W25" i="4"/>
  <c r="U26" i="4"/>
  <c r="V28" i="4"/>
  <c r="W28" i="4"/>
  <c r="V26" i="4"/>
  <c r="V24" i="4"/>
  <c r="W29" i="4"/>
  <c r="U29" i="4"/>
  <c r="U23" i="4"/>
  <c r="F18" i="4"/>
  <c r="M17" i="4"/>
  <c r="M25" i="4" s="1"/>
  <c r="C14" i="4" s="1"/>
  <c r="O17" i="4"/>
  <c r="O25" i="4" s="1"/>
  <c r="E14" i="4" s="1"/>
  <c r="N17" i="4"/>
  <c r="N25" i="4" s="1"/>
  <c r="D14" i="4" s="1"/>
  <c r="N6" i="4"/>
  <c r="N14" i="4" s="1"/>
  <c r="D10" i="4" s="1"/>
  <c r="O6" i="4"/>
  <c r="O14" i="4" s="1"/>
  <c r="E10" i="4" s="1"/>
  <c r="M6" i="4"/>
  <c r="M14" i="4" s="1"/>
  <c r="C10" i="4" s="1"/>
  <c r="U30" i="4" l="1"/>
  <c r="W30" i="4"/>
  <c r="V30" i="4"/>
  <c r="F14" i="4"/>
  <c r="F10" i="4"/>
</calcChain>
</file>

<file path=xl/sharedStrings.xml><?xml version="1.0" encoding="utf-8"?>
<sst xmlns="http://schemas.openxmlformats.org/spreadsheetml/2006/main" count="74" uniqueCount="25">
  <si>
    <t>Chelsea Plank Flooring ® Box Count Calculator</t>
  </si>
  <si>
    <t>Standard Plank Format:</t>
  </si>
  <si>
    <t xml:space="preserve">Long Plank Format: </t>
  </si>
  <si>
    <t>3"</t>
  </si>
  <si>
    <t>4"</t>
  </si>
  <si>
    <t>5"</t>
  </si>
  <si>
    <t>6"</t>
  </si>
  <si>
    <t>Total SF</t>
  </si>
  <si>
    <t>Box Count</t>
  </si>
  <si>
    <t>Width</t>
  </si>
  <si>
    <t>Standard Plank Format, 3-4-5" Pattern:</t>
  </si>
  <si>
    <t xml:space="preserve">TOTAL SF NEEDED: </t>
  </si>
  <si>
    <t>Standard Plank Format, 3-4-6" Pattern:</t>
  </si>
  <si>
    <t>3-4-5" Pattern:</t>
  </si>
  <si>
    <t xml:space="preserve">Divisor: </t>
  </si>
  <si>
    <t>Boxes needed:</t>
  </si>
  <si>
    <t>Whole Number:</t>
  </si>
  <si>
    <t>Decimal:</t>
  </si>
  <si>
    <t>3-4-6" Pattern:</t>
  </si>
  <si>
    <t>Square Footage from Box Counts</t>
  </si>
  <si>
    <t>Box Counts from Square Footage Needed</t>
  </si>
  <si>
    <t>4-5-6" LP Pattern:</t>
  </si>
  <si>
    <t>Standard Plank Format, 4-5-6" Pattern:</t>
  </si>
  <si>
    <t>4-5-6" Pattern:</t>
  </si>
  <si>
    <t>&lt;-- enter your square footage needed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</si>
</sst>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2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zoomScaleNormal="100" workbookViewId="0">
      <selection activeCell="D5" sqref="D5"/>
    </sheetView>
  </sheetViews>
  <sheetFormatPr defaultRowHeight="15" x14ac:dyDescent="0.25"/>
  <cols>
    <col min="1" max="1" width="2.7109375" customWidth="1"/>
    <col min="2" max="2" width="10.42578125" customWidth="1"/>
    <col min="6" max="6" width="15.140625" bestFit="1" customWidth="1"/>
    <col min="9" max="10" width="0" hidden="1" customWidth="1"/>
    <col min="11" max="11" width="13.140625" hidden="1" customWidth="1"/>
    <col min="12" max="24" width="0" hidden="1" customWidth="1"/>
  </cols>
  <sheetData>
    <row r="1" spans="1:24" ht="15" customHeight="1" x14ac:dyDescent="0.4">
      <c r="A1" s="26"/>
      <c r="B1" s="27"/>
      <c r="C1" s="28"/>
      <c r="D1" s="26"/>
      <c r="E1" s="26"/>
      <c r="F1" s="26"/>
      <c r="G1" s="26"/>
    </row>
    <row r="2" spans="1:24" ht="28.5" x14ac:dyDescent="0.45">
      <c r="A2" s="26"/>
      <c r="B2" s="29" t="s">
        <v>0</v>
      </c>
      <c r="C2" s="26"/>
      <c r="D2" s="26"/>
      <c r="E2" s="26"/>
      <c r="F2" s="26"/>
      <c r="G2" s="26"/>
    </row>
    <row r="3" spans="1:24" ht="15" customHeight="1" thickBot="1" x14ac:dyDescent="0.3">
      <c r="A3" s="26"/>
      <c r="B3" s="27" t="s">
        <v>20</v>
      </c>
      <c r="C3" s="26"/>
      <c r="D3" s="26"/>
      <c r="E3" s="26"/>
      <c r="F3" s="26"/>
      <c r="G3" s="26"/>
    </row>
    <row r="4" spans="1:24" ht="15.75" thickBot="1" x14ac:dyDescent="0.3">
      <c r="A4" s="26"/>
      <c r="B4" s="26"/>
      <c r="C4" s="26"/>
      <c r="D4" s="26"/>
      <c r="E4" s="26"/>
      <c r="F4" s="26"/>
      <c r="G4" s="26"/>
      <c r="I4" s="9"/>
      <c r="J4" s="10"/>
      <c r="K4" s="10"/>
      <c r="L4" s="10"/>
      <c r="M4" s="10"/>
      <c r="N4" s="10"/>
      <c r="O4" s="11"/>
      <c r="Q4" s="9"/>
      <c r="R4" s="10"/>
      <c r="S4" s="10"/>
      <c r="T4" s="10"/>
      <c r="U4" s="10"/>
      <c r="V4" s="10"/>
      <c r="W4" s="11"/>
      <c r="X4" s="2"/>
    </row>
    <row r="5" spans="1:24" ht="15.75" thickBot="1" x14ac:dyDescent="0.3">
      <c r="A5" s="26"/>
      <c r="B5" s="26"/>
      <c r="C5" s="30" t="s">
        <v>11</v>
      </c>
      <c r="D5" s="42"/>
      <c r="E5" s="31" t="s">
        <v>24</v>
      </c>
      <c r="F5" s="26"/>
      <c r="G5" s="26"/>
      <c r="I5" s="12"/>
      <c r="J5" s="13" t="s">
        <v>13</v>
      </c>
      <c r="K5" s="2"/>
      <c r="L5" s="2"/>
      <c r="M5" s="7" t="s">
        <v>3</v>
      </c>
      <c r="N5" s="7" t="s">
        <v>4</v>
      </c>
      <c r="O5" s="14" t="s">
        <v>5</v>
      </c>
      <c r="Q5" s="12"/>
      <c r="R5" s="13" t="s">
        <v>23</v>
      </c>
      <c r="S5" s="2"/>
      <c r="T5" s="2"/>
      <c r="U5" s="7" t="s">
        <v>4</v>
      </c>
      <c r="V5" s="7" t="s">
        <v>5</v>
      </c>
      <c r="W5" s="14" t="s">
        <v>6</v>
      </c>
      <c r="X5" s="3"/>
    </row>
    <row r="6" spans="1:24" x14ac:dyDescent="0.25">
      <c r="A6" s="26"/>
      <c r="B6" s="26"/>
      <c r="C6" s="26"/>
      <c r="D6" s="26"/>
      <c r="E6" s="26"/>
      <c r="F6" s="26"/>
      <c r="G6" s="26"/>
      <c r="I6" s="12"/>
      <c r="J6" s="6" t="s">
        <v>14</v>
      </c>
      <c r="K6" s="2">
        <v>42</v>
      </c>
      <c r="L6" s="2"/>
      <c r="M6" s="2">
        <f>$K$8</f>
        <v>0</v>
      </c>
      <c r="N6" s="2">
        <f t="shared" ref="N6:O6" si="0">$K$8</f>
        <v>0</v>
      </c>
      <c r="O6" s="15">
        <f t="shared" si="0"/>
        <v>0</v>
      </c>
      <c r="Q6" s="12"/>
      <c r="R6" s="6" t="s">
        <v>14</v>
      </c>
      <c r="S6" s="2">
        <v>52.5</v>
      </c>
      <c r="T6" s="2"/>
      <c r="U6" s="2">
        <f>$S$8</f>
        <v>0</v>
      </c>
      <c r="V6" s="2">
        <f t="shared" ref="V6:W6" si="1">$S$8</f>
        <v>0</v>
      </c>
      <c r="W6" s="15">
        <f t="shared" si="1"/>
        <v>0</v>
      </c>
      <c r="X6" s="2"/>
    </row>
    <row r="7" spans="1:24" x14ac:dyDescent="0.25">
      <c r="A7" s="26"/>
      <c r="B7" s="26"/>
      <c r="C7" s="26"/>
      <c r="D7" s="26"/>
      <c r="E7" s="26"/>
      <c r="F7" s="26"/>
      <c r="G7" s="26"/>
      <c r="I7" s="12"/>
      <c r="J7" s="6" t="s">
        <v>15</v>
      </c>
      <c r="K7" s="2">
        <f>$D$5/$K$6</f>
        <v>0</v>
      </c>
      <c r="L7" s="2"/>
      <c r="M7" s="2">
        <f>IF(AND($K$9&gt;0,$K$9&lt;=0.25),1,0)</f>
        <v>0</v>
      </c>
      <c r="N7" s="2"/>
      <c r="O7" s="15"/>
      <c r="Q7" s="12"/>
      <c r="R7" s="6" t="s">
        <v>15</v>
      </c>
      <c r="S7" s="2">
        <f>$D$5/$S$6</f>
        <v>0</v>
      </c>
      <c r="T7" s="2"/>
      <c r="U7" s="2">
        <f>IF(AND($S$9&gt;0,$S$9&lt;=0.27),1,0)</f>
        <v>0</v>
      </c>
      <c r="V7" s="2"/>
      <c r="W7" s="15"/>
      <c r="X7" s="2"/>
    </row>
    <row r="8" spans="1:24" ht="15.75" thickBot="1" x14ac:dyDescent="0.3">
      <c r="A8" s="26"/>
      <c r="B8" s="32" t="s">
        <v>10</v>
      </c>
      <c r="C8" s="26"/>
      <c r="D8" s="26"/>
      <c r="E8" s="26"/>
      <c r="F8" s="26"/>
      <c r="G8" s="26"/>
      <c r="I8" s="12"/>
      <c r="J8" s="6" t="s">
        <v>16</v>
      </c>
      <c r="K8" s="2">
        <f>INT(K7)</f>
        <v>0</v>
      </c>
      <c r="L8" s="2"/>
      <c r="M8" s="2"/>
      <c r="N8" s="2">
        <f>IF(AND($K$9&gt;0.25,$K$9&lt;=0.33),1,0)</f>
        <v>0</v>
      </c>
      <c r="O8" s="15"/>
      <c r="Q8" s="12"/>
      <c r="R8" s="6" t="s">
        <v>16</v>
      </c>
      <c r="S8" s="2">
        <f>INT(S7)</f>
        <v>0</v>
      </c>
      <c r="T8" s="2"/>
      <c r="U8" s="2"/>
      <c r="V8" s="2">
        <f>IF(AND($S$9&gt;0.27,$S$9&lt;=0.33),1,0)</f>
        <v>0</v>
      </c>
      <c r="W8" s="15"/>
      <c r="X8" s="2"/>
    </row>
    <row r="9" spans="1:24" x14ac:dyDescent="0.25">
      <c r="A9" s="26"/>
      <c r="B9" s="33" t="s">
        <v>9</v>
      </c>
      <c r="C9" s="34" t="s">
        <v>3</v>
      </c>
      <c r="D9" s="34" t="s">
        <v>4</v>
      </c>
      <c r="E9" s="34" t="s">
        <v>5</v>
      </c>
      <c r="F9" s="35" t="s">
        <v>7</v>
      </c>
      <c r="G9" s="26"/>
      <c r="I9" s="12"/>
      <c r="J9" s="5" t="s">
        <v>17</v>
      </c>
      <c r="K9" s="2">
        <f>ROUND(MOD(K7,1),2)</f>
        <v>0</v>
      </c>
      <c r="L9" s="2"/>
      <c r="M9" s="2"/>
      <c r="N9" s="2"/>
      <c r="O9" s="15">
        <f>IF(AND($K$9&gt;0.33,$K$9&lt;=0.42),1,0)</f>
        <v>0</v>
      </c>
      <c r="Q9" s="12"/>
      <c r="R9" s="5" t="s">
        <v>17</v>
      </c>
      <c r="S9" s="2">
        <f>ROUND(MOD(S7,1),2)</f>
        <v>0</v>
      </c>
      <c r="T9" s="2"/>
      <c r="U9" s="2"/>
      <c r="V9" s="2"/>
      <c r="W9" s="15">
        <f>IF(AND($S$9&gt;0.33,$S$9&lt;=0.4),1,0)</f>
        <v>0</v>
      </c>
      <c r="X9" s="2"/>
    </row>
    <row r="10" spans="1:24" ht="15.75" thickBot="1" x14ac:dyDescent="0.3">
      <c r="A10" s="26"/>
      <c r="B10" s="36" t="s">
        <v>8</v>
      </c>
      <c r="C10" s="37">
        <f>M14</f>
        <v>0</v>
      </c>
      <c r="D10" s="37">
        <f t="shared" ref="D10:E10" si="2">N14</f>
        <v>0</v>
      </c>
      <c r="E10" s="37">
        <f t="shared" si="2"/>
        <v>0</v>
      </c>
      <c r="F10" s="38">
        <f>C10*10.5+D10*14+E10*17.5</f>
        <v>0</v>
      </c>
      <c r="G10" s="26"/>
      <c r="I10" s="12"/>
      <c r="J10" s="6"/>
      <c r="K10" s="2"/>
      <c r="L10" s="2"/>
      <c r="M10" s="2">
        <f>IF(AND($K$9&gt;0.42,$K$9&lt;=0.58),1,0)</f>
        <v>0</v>
      </c>
      <c r="N10" s="2">
        <f>IF(AND($K$9&gt;0.42,$K$9&lt;=0.58),1,0)</f>
        <v>0</v>
      </c>
      <c r="O10" s="15"/>
      <c r="Q10" s="12"/>
      <c r="R10" s="6"/>
      <c r="S10" s="2"/>
      <c r="T10" s="2"/>
      <c r="U10" s="2">
        <f>IF(AND($S$9&gt;0.4,$S$9&lt;=0.6),1,0)</f>
        <v>0</v>
      </c>
      <c r="V10" s="2">
        <f>IF(AND($S$9&gt;0.4,$S$9&lt;=0.6),1,0)</f>
        <v>0</v>
      </c>
      <c r="W10" s="15"/>
      <c r="X10" s="2"/>
    </row>
    <row r="11" spans="1:24" x14ac:dyDescent="0.25">
      <c r="A11" s="26"/>
      <c r="B11" s="26"/>
      <c r="C11" s="39"/>
      <c r="D11" s="39"/>
      <c r="E11" s="39"/>
      <c r="F11" s="39"/>
      <c r="G11" s="39"/>
      <c r="I11" s="12"/>
      <c r="J11" s="6"/>
      <c r="K11" s="2"/>
      <c r="L11" s="2"/>
      <c r="M11" s="2">
        <f>IF(AND($K$9&gt;0.58,$K$9&lt;=0.66),1,0)</f>
        <v>0</v>
      </c>
      <c r="N11" s="2"/>
      <c r="O11" s="15">
        <f>IF(AND($K$9&gt;0.58,$K$9&lt;=0.66),1,0)</f>
        <v>0</v>
      </c>
      <c r="Q11" s="12"/>
      <c r="R11" s="6"/>
      <c r="S11" s="2"/>
      <c r="T11" s="2"/>
      <c r="U11" s="2">
        <f>IF(AND($S$9&gt;0.6,$S$9&lt;=0.66),1,0)</f>
        <v>0</v>
      </c>
      <c r="V11" s="2"/>
      <c r="W11" s="15">
        <f t="shared" ref="W11" si="3">IF(AND($S$9&gt;0.6,$S$9&lt;=0.66),1,0)</f>
        <v>0</v>
      </c>
      <c r="X11" s="2"/>
    </row>
    <row r="12" spans="1:24" ht="15.75" thickBot="1" x14ac:dyDescent="0.3">
      <c r="A12" s="26"/>
      <c r="B12" s="32" t="s">
        <v>12</v>
      </c>
      <c r="C12" s="26"/>
      <c r="D12" s="26"/>
      <c r="E12" s="26"/>
      <c r="F12" s="26"/>
      <c r="G12" s="26"/>
      <c r="I12" s="12"/>
      <c r="J12" s="6"/>
      <c r="K12" s="2"/>
      <c r="L12" s="2"/>
      <c r="M12" s="2"/>
      <c r="N12" s="2">
        <f>IF(AND($K$9&gt;0.66,$K$9&lt;=0.75),1,0)</f>
        <v>0</v>
      </c>
      <c r="O12" s="15">
        <f>IF(AND($K$9&gt;0.66,$K$9&lt;=0.75),1,0)</f>
        <v>0</v>
      </c>
      <c r="Q12" s="12"/>
      <c r="R12" s="6"/>
      <c r="S12" s="2"/>
      <c r="T12" s="2"/>
      <c r="U12" s="2"/>
      <c r="V12" s="2">
        <f>IF(AND($S$9&gt;0.66,$S$9&lt;=0.73),1,0)</f>
        <v>0</v>
      </c>
      <c r="W12" s="15">
        <f>IF(AND($S$9&gt;0.66,$S$9&lt;=0.73),1,0)</f>
        <v>0</v>
      </c>
      <c r="X12" s="2"/>
    </row>
    <row r="13" spans="1:24" ht="15.75" thickBot="1" x14ac:dyDescent="0.3">
      <c r="A13" s="26"/>
      <c r="B13" s="33" t="s">
        <v>9</v>
      </c>
      <c r="C13" s="34" t="s">
        <v>3</v>
      </c>
      <c r="D13" s="34" t="s">
        <v>4</v>
      </c>
      <c r="E13" s="40" t="s">
        <v>6</v>
      </c>
      <c r="F13" s="35" t="s">
        <v>7</v>
      </c>
      <c r="G13" s="26"/>
      <c r="I13" s="12"/>
      <c r="J13" s="6"/>
      <c r="K13" s="2"/>
      <c r="L13" s="2"/>
      <c r="M13" s="8">
        <f>IF($K$9&gt;0.75,1,0)</f>
        <v>0</v>
      </c>
      <c r="N13" s="8">
        <f t="shared" ref="N13:O13" si="4">IF($K$9&gt;0.75,1,0)</f>
        <v>0</v>
      </c>
      <c r="O13" s="16">
        <f t="shared" si="4"/>
        <v>0</v>
      </c>
      <c r="Q13" s="12"/>
      <c r="R13" s="6"/>
      <c r="S13" s="2"/>
      <c r="T13" s="2"/>
      <c r="U13" s="8">
        <f t="shared" ref="U13:V13" si="5">IF($S$9&gt;0.73,1,0)</f>
        <v>0</v>
      </c>
      <c r="V13" s="8">
        <f t="shared" si="5"/>
        <v>0</v>
      </c>
      <c r="W13" s="16">
        <f>IF($S$9&gt;0.73,1,0)</f>
        <v>0</v>
      </c>
      <c r="X13" s="2"/>
    </row>
    <row r="14" spans="1:24" ht="16.5" thickTop="1" thickBot="1" x14ac:dyDescent="0.3">
      <c r="A14" s="26"/>
      <c r="B14" s="36" t="s">
        <v>8</v>
      </c>
      <c r="C14" s="37">
        <f>M25</f>
        <v>0</v>
      </c>
      <c r="D14" s="37">
        <f t="shared" ref="D14:E14" si="6">N25</f>
        <v>0</v>
      </c>
      <c r="E14" s="37">
        <f t="shared" si="6"/>
        <v>0</v>
      </c>
      <c r="F14" s="38">
        <f>C14*10.5+D14*14+E14*21</f>
        <v>0</v>
      </c>
      <c r="G14" s="26"/>
      <c r="I14" s="17"/>
      <c r="J14" s="18"/>
      <c r="K14" s="19"/>
      <c r="L14" s="19"/>
      <c r="M14" s="19">
        <f>SUM(M6:M13)</f>
        <v>0</v>
      </c>
      <c r="N14" s="19">
        <f t="shared" ref="N14:O14" si="7">SUM(N6:N13)</f>
        <v>0</v>
      </c>
      <c r="O14" s="20">
        <f t="shared" si="7"/>
        <v>0</v>
      </c>
      <c r="Q14" s="12"/>
      <c r="R14" s="2"/>
      <c r="S14" s="3"/>
      <c r="T14" s="3"/>
      <c r="U14" s="3">
        <f>SUM(U6:U13)</f>
        <v>0</v>
      </c>
      <c r="V14" s="3">
        <f t="shared" ref="V14:W14" si="8">SUM(V6:V13)</f>
        <v>0</v>
      </c>
      <c r="W14" s="24">
        <f t="shared" si="8"/>
        <v>0</v>
      </c>
      <c r="X14" s="2"/>
    </row>
    <row r="15" spans="1:24" ht="15.75" thickBot="1" x14ac:dyDescent="0.3">
      <c r="A15" s="26"/>
      <c r="B15" s="26"/>
      <c r="C15" s="39"/>
      <c r="D15" s="39"/>
      <c r="E15" s="39"/>
      <c r="F15" s="39"/>
      <c r="G15" s="39"/>
      <c r="J15" s="2"/>
      <c r="Q15" s="17"/>
      <c r="R15" s="18"/>
      <c r="S15" s="18"/>
      <c r="T15" s="18"/>
      <c r="U15" s="18"/>
      <c r="V15" s="18"/>
      <c r="W15" s="25"/>
      <c r="X15" s="2"/>
    </row>
    <row r="16" spans="1:24" ht="15.75" thickBot="1" x14ac:dyDescent="0.3">
      <c r="A16" s="26"/>
      <c r="B16" s="32" t="s">
        <v>22</v>
      </c>
      <c r="C16" s="26"/>
      <c r="D16" s="26"/>
      <c r="E16" s="26"/>
      <c r="F16" s="26"/>
      <c r="G16" s="26"/>
      <c r="I16" s="9"/>
      <c r="J16" s="21" t="s">
        <v>18</v>
      </c>
      <c r="K16" s="10"/>
      <c r="L16" s="10"/>
      <c r="M16" s="22" t="s">
        <v>3</v>
      </c>
      <c r="N16" s="22" t="s">
        <v>4</v>
      </c>
      <c r="O16" s="23" t="s">
        <v>6</v>
      </c>
      <c r="Q16" s="2"/>
      <c r="R16" s="2"/>
      <c r="S16" s="2"/>
      <c r="T16" s="2"/>
      <c r="U16" s="2"/>
      <c r="V16" s="2"/>
      <c r="W16" s="2"/>
      <c r="X16" s="2"/>
    </row>
    <row r="17" spans="1:24" ht="15.75" thickTop="1" x14ac:dyDescent="0.25">
      <c r="A17" s="26"/>
      <c r="B17" s="33" t="s">
        <v>9</v>
      </c>
      <c r="C17" s="34" t="s">
        <v>4</v>
      </c>
      <c r="D17" s="34" t="s">
        <v>5</v>
      </c>
      <c r="E17" s="40" t="s">
        <v>6</v>
      </c>
      <c r="F17" s="35" t="s">
        <v>7</v>
      </c>
      <c r="G17" s="26"/>
      <c r="I17" s="12"/>
      <c r="J17" s="6" t="s">
        <v>14</v>
      </c>
      <c r="K17" s="2">
        <v>45.5</v>
      </c>
      <c r="L17" s="2"/>
      <c r="M17" s="2">
        <f>$K$19</f>
        <v>0</v>
      </c>
      <c r="N17" s="2">
        <f t="shared" ref="N17:O17" si="9">$K$19</f>
        <v>0</v>
      </c>
      <c r="O17" s="15">
        <f t="shared" si="9"/>
        <v>0</v>
      </c>
      <c r="Q17" s="2"/>
      <c r="R17" s="2"/>
      <c r="S17" s="2"/>
      <c r="T17" s="2"/>
      <c r="U17" s="2"/>
      <c r="V17" s="2"/>
      <c r="W17" s="2"/>
      <c r="X17" s="2"/>
    </row>
    <row r="18" spans="1:24" ht="15.75" thickBot="1" x14ac:dyDescent="0.3">
      <c r="A18" s="26"/>
      <c r="B18" s="36" t="s">
        <v>8</v>
      </c>
      <c r="C18" s="37">
        <f>U14</f>
        <v>0</v>
      </c>
      <c r="D18" s="37">
        <f t="shared" ref="D18:E18" si="10">V14</f>
        <v>0</v>
      </c>
      <c r="E18" s="37">
        <f t="shared" si="10"/>
        <v>0</v>
      </c>
      <c r="F18" s="38">
        <f>C18*14+D18*17.5+E18*21</f>
        <v>0</v>
      </c>
      <c r="G18" s="26"/>
      <c r="I18" s="12"/>
      <c r="J18" s="6" t="s">
        <v>15</v>
      </c>
      <c r="K18" s="2">
        <f>$D$5/$K$17</f>
        <v>0</v>
      </c>
      <c r="L18" s="2"/>
      <c r="M18" s="2">
        <f>IF(AND($K$20&gt;0,$K$20&lt;=0.23),1,0)</f>
        <v>0</v>
      </c>
      <c r="N18" s="2"/>
      <c r="O18" s="15"/>
      <c r="Q18" s="2"/>
      <c r="R18" s="2"/>
      <c r="S18" s="2"/>
      <c r="T18" s="2"/>
      <c r="U18" s="3"/>
      <c r="V18" s="3"/>
      <c r="W18" s="3"/>
      <c r="X18" s="3"/>
    </row>
    <row r="19" spans="1:24" ht="15.75" thickBot="1" x14ac:dyDescent="0.3">
      <c r="A19" s="26"/>
      <c r="B19" s="41"/>
      <c r="C19" s="26"/>
      <c r="D19" s="39"/>
      <c r="E19" s="39"/>
      <c r="F19" s="39"/>
      <c r="G19" s="39"/>
      <c r="I19" s="12"/>
      <c r="J19" s="6" t="s">
        <v>16</v>
      </c>
      <c r="K19" s="2">
        <f>INT(K18)</f>
        <v>0</v>
      </c>
      <c r="L19" s="2"/>
      <c r="M19" s="2"/>
      <c r="N19" s="2">
        <f>IF(AND($K$20&gt;0.23,$K$20&lt;=0.31),1,0)</f>
        <v>0</v>
      </c>
      <c r="O19" s="15"/>
    </row>
    <row r="20" spans="1:24" x14ac:dyDescent="0.25">
      <c r="A20" s="26"/>
      <c r="B20" s="45"/>
      <c r="C20" s="45"/>
      <c r="D20" s="45"/>
      <c r="E20" s="45"/>
      <c r="F20" s="45"/>
      <c r="G20" s="39"/>
      <c r="I20" s="12"/>
      <c r="J20" s="5" t="s">
        <v>17</v>
      </c>
      <c r="K20" s="2">
        <f>ROUND(MOD(K18,1),2)</f>
        <v>0</v>
      </c>
      <c r="L20" s="2"/>
      <c r="M20" s="2"/>
      <c r="N20" s="2"/>
      <c r="O20" s="15">
        <f>IF(AND($K$20&gt;0.31,$K$20&lt;=0.46),1,0)</f>
        <v>0</v>
      </c>
      <c r="Q20" s="9"/>
      <c r="R20" s="10"/>
      <c r="S20" s="10"/>
      <c r="T20" s="10"/>
      <c r="U20" s="10"/>
      <c r="V20" s="10"/>
      <c r="W20" s="11"/>
    </row>
    <row r="21" spans="1:24" ht="15.75" thickBot="1" x14ac:dyDescent="0.3">
      <c r="A21" s="26"/>
      <c r="B21" s="45"/>
      <c r="C21" s="46"/>
      <c r="D21" s="46"/>
      <c r="E21" s="46"/>
      <c r="F21" s="46"/>
      <c r="G21" s="39"/>
      <c r="I21" s="12"/>
      <c r="J21" s="6"/>
      <c r="K21" s="2"/>
      <c r="L21" s="2"/>
      <c r="M21" s="2">
        <f>IF(AND($K$20&gt;0.46,$K$20&lt;=0.54),1,0)</f>
        <v>0</v>
      </c>
      <c r="N21" s="2">
        <f>IF(AND($K$20&gt;0.46,$K$20&lt;=0.54),1,0)</f>
        <v>0</v>
      </c>
      <c r="O21" s="15"/>
      <c r="Q21" s="12"/>
      <c r="R21" s="13" t="s">
        <v>21</v>
      </c>
      <c r="S21" s="2"/>
      <c r="T21" s="2"/>
      <c r="U21" s="7" t="s">
        <v>4</v>
      </c>
      <c r="V21" s="7" t="s">
        <v>5</v>
      </c>
      <c r="W21" s="14" t="s">
        <v>6</v>
      </c>
    </row>
    <row r="22" spans="1:24" ht="15.75" thickTop="1" x14ac:dyDescent="0.25">
      <c r="A22" s="26"/>
      <c r="B22" s="45"/>
      <c r="C22" s="46"/>
      <c r="D22" s="46"/>
      <c r="E22" s="46"/>
      <c r="F22" s="46"/>
      <c r="G22" s="39"/>
      <c r="I22" s="12"/>
      <c r="J22" s="6"/>
      <c r="K22" s="2"/>
      <c r="L22" s="2"/>
      <c r="M22" s="2">
        <f>IF(AND($K$20&gt;0.54,$K$20&lt;=0.69),1,0)</f>
        <v>0</v>
      </c>
      <c r="N22" s="2"/>
      <c r="O22" s="15">
        <f>IF(AND($K$20&gt;0.54,$K$20&lt;=0.69),1,0)</f>
        <v>0</v>
      </c>
      <c r="Q22" s="12"/>
      <c r="R22" s="6" t="s">
        <v>14</v>
      </c>
      <c r="S22" s="2">
        <v>56.25</v>
      </c>
      <c r="T22" s="2"/>
      <c r="U22" s="2">
        <f>$S$24</f>
        <v>0</v>
      </c>
      <c r="V22" s="2">
        <f t="shared" ref="V22:W22" si="11">$S$24</f>
        <v>0</v>
      </c>
      <c r="W22" s="15">
        <f t="shared" si="11"/>
        <v>0</v>
      </c>
    </row>
    <row r="23" spans="1:24" x14ac:dyDescent="0.25">
      <c r="A23" s="26"/>
      <c r="B23" s="26"/>
      <c r="C23" s="26"/>
      <c r="D23" s="26"/>
      <c r="E23" s="26"/>
      <c r="F23" s="26"/>
      <c r="G23" s="39"/>
      <c r="I23" s="12"/>
      <c r="J23" s="6"/>
      <c r="K23" s="2"/>
      <c r="L23" s="2"/>
      <c r="M23" s="2"/>
      <c r="N23" s="2">
        <f>IF(AND($K$20&gt;0.69,$K$20&lt;=0.77),1,0)</f>
        <v>0</v>
      </c>
      <c r="O23" s="15">
        <f>IF(AND($K$20&gt;0.69,$K$20&lt;=0.77),1,0)</f>
        <v>0</v>
      </c>
      <c r="Q23" s="12"/>
      <c r="R23" s="6" t="s">
        <v>15</v>
      </c>
      <c r="S23" s="2">
        <f>$D$5/$S$22</f>
        <v>0</v>
      </c>
      <c r="T23" s="2"/>
      <c r="U23" s="2">
        <f>IF(AND($S$25&gt;0,$S$25&lt;=0.27),1,0)</f>
        <v>0</v>
      </c>
      <c r="V23" s="2"/>
      <c r="W23" s="15"/>
    </row>
    <row r="24" spans="1:24" ht="15.75" thickBot="1" x14ac:dyDescent="0.3">
      <c r="B24" s="4"/>
      <c r="C24" s="1"/>
      <c r="D24" s="1"/>
      <c r="E24" s="1"/>
      <c r="F24" s="1"/>
      <c r="G24" s="1"/>
      <c r="I24" s="12"/>
      <c r="J24" s="6"/>
      <c r="K24" s="2"/>
      <c r="L24" s="2"/>
      <c r="M24" s="8">
        <f t="shared" ref="M24:N24" si="12">IF($K$20&gt;0.77,1,0)</f>
        <v>0</v>
      </c>
      <c r="N24" s="8">
        <f t="shared" si="12"/>
        <v>0</v>
      </c>
      <c r="O24" s="16">
        <f>IF($K$20&gt;0.77,1,0)</f>
        <v>0</v>
      </c>
      <c r="Q24" s="12"/>
      <c r="R24" s="6" t="s">
        <v>16</v>
      </c>
      <c r="S24" s="2">
        <f>INT(S23)</f>
        <v>0</v>
      </c>
      <c r="T24" s="2"/>
      <c r="U24" s="2"/>
      <c r="V24" s="2">
        <f>IF(AND($S$25&gt;0.27,$S$25&lt;=0.33),1,0)</f>
        <v>0</v>
      </c>
      <c r="W24" s="15"/>
    </row>
    <row r="25" spans="1:24" ht="15.75" thickTop="1" x14ac:dyDescent="0.25">
      <c r="B25" s="4"/>
      <c r="C25" s="1"/>
      <c r="D25" s="1"/>
      <c r="E25" s="1"/>
      <c r="F25" s="1"/>
      <c r="G25" s="1"/>
      <c r="I25" s="12"/>
      <c r="J25" s="2"/>
      <c r="K25" s="3"/>
      <c r="L25" s="3"/>
      <c r="M25" s="3">
        <f>SUM(M17:M24)</f>
        <v>0</v>
      </c>
      <c r="N25" s="3">
        <f t="shared" ref="N25" si="13">SUM(N17:N24)</f>
        <v>0</v>
      </c>
      <c r="O25" s="24">
        <f t="shared" ref="O25" si="14">SUM(O17:O24)</f>
        <v>0</v>
      </c>
      <c r="Q25" s="12"/>
      <c r="R25" s="5" t="s">
        <v>17</v>
      </c>
      <c r="S25" s="2">
        <f>ROUND(MOD(S23,1),2)</f>
        <v>0</v>
      </c>
      <c r="T25" s="2"/>
      <c r="U25" s="2"/>
      <c r="V25" s="2"/>
      <c r="W25" s="15">
        <f>IF(AND($S$25&gt;0.33,$S$25&lt;=0.4),1,0)</f>
        <v>0</v>
      </c>
    </row>
    <row r="26" spans="1:24" ht="15.75" thickBot="1" x14ac:dyDescent="0.3">
      <c r="I26" s="17"/>
      <c r="J26" s="18"/>
      <c r="K26" s="18"/>
      <c r="L26" s="18"/>
      <c r="M26" s="18"/>
      <c r="N26" s="18"/>
      <c r="O26" s="25"/>
      <c r="Q26" s="12"/>
      <c r="R26" s="6"/>
      <c r="S26" s="2"/>
      <c r="T26" s="2"/>
      <c r="U26" s="2">
        <f>IF(AND($S$25&gt;0.4,$S$25&lt;=0.6),1,0)</f>
        <v>0</v>
      </c>
      <c r="V26" s="2">
        <f>IF(AND($S$25&gt;0.4,$S$25&lt;=0.6),1,0)</f>
        <v>0</v>
      </c>
      <c r="W26" s="15"/>
    </row>
    <row r="27" spans="1:24" x14ac:dyDescent="0.25">
      <c r="G27" s="1"/>
      <c r="Q27" s="12"/>
      <c r="R27" s="6"/>
      <c r="S27" s="2"/>
      <c r="T27" s="2"/>
      <c r="U27" s="2">
        <f>IF(AND($S$25&gt;0.6,$S$25&lt;=0.66),1,0)</f>
        <v>0</v>
      </c>
      <c r="V27" s="2"/>
      <c r="W27" s="15">
        <f t="shared" ref="W27" si="15">IF(AND($S$25&gt;0.6,$S$25&lt;=0.66),1,0)</f>
        <v>0</v>
      </c>
    </row>
    <row r="28" spans="1:24" x14ac:dyDescent="0.25">
      <c r="G28" s="1"/>
      <c r="Q28" s="12"/>
      <c r="R28" s="6"/>
      <c r="S28" s="2"/>
      <c r="T28" s="2"/>
      <c r="U28" s="2"/>
      <c r="V28" s="2">
        <f>IF(AND($S$25&gt;0.66,$S$25&lt;=0.73),1,0)</f>
        <v>0</v>
      </c>
      <c r="W28" s="15">
        <f>IF(AND($S$25&gt;0.66,$S$25&lt;=0.73),1,0)</f>
        <v>0</v>
      </c>
    </row>
    <row r="29" spans="1:24" ht="15.75" thickBot="1" x14ac:dyDescent="0.3">
      <c r="C29" s="1"/>
      <c r="D29" s="1"/>
      <c r="E29" s="1"/>
      <c r="F29" s="1"/>
      <c r="G29" s="1"/>
      <c r="Q29" s="12"/>
      <c r="R29" s="6"/>
      <c r="S29" s="2"/>
      <c r="T29" s="2"/>
      <c r="U29" s="8">
        <f t="shared" ref="U29:V29" si="16">IF($S$25&gt;0.73,1,0)</f>
        <v>0</v>
      </c>
      <c r="V29" s="8">
        <f t="shared" si="16"/>
        <v>0</v>
      </c>
      <c r="W29" s="16">
        <f>IF($S$25&gt;0.73,1,0)</f>
        <v>0</v>
      </c>
    </row>
    <row r="30" spans="1:24" ht="16.5" thickTop="1" thickBot="1" x14ac:dyDescent="0.3">
      <c r="Q30" s="17"/>
      <c r="R30" s="18"/>
      <c r="S30" s="19"/>
      <c r="T30" s="19"/>
      <c r="U30" s="19">
        <f>SUM(U22:U29)</f>
        <v>0</v>
      </c>
      <c r="V30" s="19">
        <f t="shared" ref="V30" si="17">SUM(V22:V29)</f>
        <v>0</v>
      </c>
      <c r="W30" s="20">
        <f t="shared" ref="W30" si="18">SUM(W22:W29)</f>
        <v>0</v>
      </c>
    </row>
  </sheetData>
  <sheetProtection algorithmName="SHA-512" hashValue="zjL92IxbdxAmMaIfW3a380SFmKIX8XEh5NvkPETV2GcCwDvwrr/9MFJ8rwnLI6oCh/gT61tqFhvib9X0yqqUNA==" saltValue="rnV5gM1ry8SJLzvcZc30og==" spinCount="100000" sheet="1" objects="1" scenarios="1" selectLockedCells="1"/>
  <pageMargins left="0.7" right="0.7" top="0.75" bottom="0.75" header="0.3" footer="0.3"/>
  <pageSetup scale="52" fitToHeight="3" orientation="portrait" r:id="rId1"/>
  <colBreaks count="2" manualBreakCount="2">
    <brk id="6" max="29" man="1"/>
    <brk id="1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F7" sqref="F7"/>
    </sheetView>
  </sheetViews>
  <sheetFormatPr defaultRowHeight="15" x14ac:dyDescent="0.25"/>
  <cols>
    <col min="1" max="1" width="2.7109375" customWidth="1"/>
    <col min="2" max="2" width="10.42578125" customWidth="1"/>
  </cols>
  <sheetData>
    <row r="1" spans="1:7" ht="15" customHeight="1" x14ac:dyDescent="0.4">
      <c r="A1" s="26"/>
      <c r="B1" s="27"/>
      <c r="C1" s="28"/>
      <c r="D1" s="26"/>
      <c r="E1" s="26"/>
      <c r="F1" s="26"/>
      <c r="G1" s="26"/>
    </row>
    <row r="2" spans="1:7" ht="28.5" x14ac:dyDescent="0.45">
      <c r="A2" s="26"/>
      <c r="B2" s="29" t="s">
        <v>0</v>
      </c>
      <c r="C2" s="26"/>
      <c r="D2" s="26"/>
      <c r="E2" s="26"/>
      <c r="F2" s="26"/>
      <c r="G2" s="26"/>
    </row>
    <row r="3" spans="1:7" x14ac:dyDescent="0.25">
      <c r="A3" s="26"/>
      <c r="B3" s="27" t="s">
        <v>19</v>
      </c>
      <c r="C3" s="26"/>
      <c r="D3" s="26"/>
      <c r="E3" s="26"/>
      <c r="F3" s="26"/>
      <c r="G3" s="26"/>
    </row>
    <row r="4" spans="1:7" x14ac:dyDescent="0.25">
      <c r="A4" s="26"/>
      <c r="B4" s="26"/>
      <c r="C4" s="26"/>
      <c r="D4" s="26"/>
      <c r="E4" s="26"/>
      <c r="F4" s="26"/>
      <c r="G4" s="26"/>
    </row>
    <row r="5" spans="1:7" ht="15.75" thickBot="1" x14ac:dyDescent="0.3">
      <c r="A5" s="26"/>
      <c r="B5" s="32" t="s">
        <v>1</v>
      </c>
      <c r="C5" s="26"/>
      <c r="D5" s="26"/>
      <c r="E5" s="26"/>
      <c r="F5" s="26"/>
      <c r="G5" s="26"/>
    </row>
    <row r="6" spans="1:7" x14ac:dyDescent="0.25">
      <c r="A6" s="26"/>
      <c r="B6" s="33" t="s">
        <v>9</v>
      </c>
      <c r="C6" s="34" t="s">
        <v>3</v>
      </c>
      <c r="D6" s="34" t="s">
        <v>4</v>
      </c>
      <c r="E6" s="34" t="s">
        <v>5</v>
      </c>
      <c r="F6" s="40" t="s">
        <v>6</v>
      </c>
      <c r="G6" s="35" t="s">
        <v>7</v>
      </c>
    </row>
    <row r="7" spans="1:7" ht="15.75" thickBot="1" x14ac:dyDescent="0.3">
      <c r="A7" s="26"/>
      <c r="B7" s="36" t="s">
        <v>8</v>
      </c>
      <c r="C7" s="43"/>
      <c r="D7" s="43"/>
      <c r="E7" s="43"/>
      <c r="F7" s="44"/>
      <c r="G7" s="38">
        <f>C7*10.5+D7*14+E7*17.5+F7*21</f>
        <v>0</v>
      </c>
    </row>
    <row r="8" spans="1:7" x14ac:dyDescent="0.25">
      <c r="A8" s="26"/>
      <c r="B8" s="26"/>
      <c r="C8" s="39"/>
      <c r="D8" s="39"/>
      <c r="E8" s="39"/>
      <c r="F8" s="39"/>
      <c r="G8" s="39"/>
    </row>
    <row r="9" spans="1:7" ht="15.75" thickBot="1" x14ac:dyDescent="0.3">
      <c r="A9" s="26"/>
      <c r="B9" s="26" t="s">
        <v>2</v>
      </c>
      <c r="C9" s="26"/>
      <c r="D9" s="26"/>
      <c r="E9" s="26"/>
      <c r="F9" s="26"/>
      <c r="G9" s="26"/>
    </row>
    <row r="10" spans="1:7" x14ac:dyDescent="0.25">
      <c r="A10" s="26"/>
      <c r="B10" s="33" t="s">
        <v>9</v>
      </c>
      <c r="C10" s="34" t="s">
        <v>4</v>
      </c>
      <c r="D10" s="34" t="s">
        <v>5</v>
      </c>
      <c r="E10" s="40" t="s">
        <v>6</v>
      </c>
      <c r="F10" s="35" t="s">
        <v>7</v>
      </c>
      <c r="G10" s="39"/>
    </row>
    <row r="11" spans="1:7" ht="15.75" thickBot="1" x14ac:dyDescent="0.3">
      <c r="A11" s="26"/>
      <c r="B11" s="36" t="s">
        <v>8</v>
      </c>
      <c r="C11" s="43"/>
      <c r="D11" s="43"/>
      <c r="E11" s="44"/>
      <c r="F11" s="38">
        <f>C11*15+D11*18.75+E11*22.5</f>
        <v>0</v>
      </c>
      <c r="G11" s="39"/>
    </row>
    <row r="12" spans="1:7" x14ac:dyDescent="0.25">
      <c r="A12" s="26"/>
      <c r="B12" s="26"/>
      <c r="C12" s="39"/>
      <c r="D12" s="39"/>
      <c r="E12" s="39"/>
      <c r="F12" s="39"/>
      <c r="G12" s="39"/>
    </row>
  </sheetData>
  <sheetProtection password="D567" sheet="1" objects="1" scenarios="1"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Box Counts from SF</vt:lpstr>
      <vt:lpstr>SF From Counts</vt:lpstr>
      <vt:lpstr>Sheet2</vt:lpstr>
      <vt:lpstr>Sheet3</vt:lpstr>
      <vt:lpstr>'Box Counts from SF'!Print_Area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Frame</dc:creator>
  <cp:lastModifiedBy>Anders, Megan</cp:lastModifiedBy>
  <cp:lastPrinted>2016-05-27T14:51:18Z</cp:lastPrinted>
  <dcterms:created xsi:type="dcterms:W3CDTF">2016-05-26T20:37:56Z</dcterms:created>
  <dcterms:modified xsi:type="dcterms:W3CDTF">2021-06-09T17:56:32Z</dcterms:modified>
</cp:coreProperties>
</file>